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ego\Desktop\Piano Salute Mentale 2022\PAP Deliberato maggio\"/>
    </mc:Choice>
  </mc:AlternateContent>
  <bookViews>
    <workbookView xWindow="0" yWindow="0" windowWidth="20490" windowHeight="7050" activeTab="2"/>
  </bookViews>
  <sheets>
    <sheet name="BUDGET" sheetId="1" r:id="rId1"/>
    <sheet name="CAPILLARIZZAZIONE" sheetId="3" r:id="rId2"/>
    <sheet name="AUTISMO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2" i="2"/>
  <c r="H3" i="2"/>
  <c r="H2" i="2"/>
  <c r="K3" i="3"/>
  <c r="K4" i="3"/>
  <c r="K5" i="3"/>
  <c r="K2" i="3"/>
  <c r="J3" i="3"/>
  <c r="J4" i="3"/>
  <c r="J5" i="3"/>
  <c r="J2" i="3"/>
  <c r="I5" i="3"/>
  <c r="H5" i="3"/>
  <c r="H4" i="3"/>
  <c r="I4" i="3" s="1"/>
  <c r="I3" i="3"/>
  <c r="H3" i="3"/>
  <c r="H2" i="3"/>
  <c r="I2" i="3" s="1"/>
  <c r="D1" i="3"/>
  <c r="C1" i="3"/>
  <c r="B1" i="3"/>
  <c r="A1" i="3"/>
  <c r="G3" i="2"/>
  <c r="G2" i="2"/>
  <c r="F3" i="2"/>
  <c r="F2" i="2"/>
  <c r="D3" i="2"/>
  <c r="D2" i="2"/>
  <c r="C3" i="2"/>
  <c r="C2" i="2"/>
  <c r="C6" i="1"/>
  <c r="C7" i="1"/>
  <c r="C5" i="1"/>
  <c r="J2" i="2" l="1"/>
  <c r="J3" i="2"/>
</calcChain>
</file>

<file path=xl/sharedStrings.xml><?xml version="1.0" encoding="utf-8"?>
<sst xmlns="http://schemas.openxmlformats.org/spreadsheetml/2006/main" count="42" uniqueCount="30">
  <si>
    <t>BUDGET</t>
  </si>
  <si>
    <t>CRITERI</t>
  </si>
  <si>
    <t>FATTURATO</t>
  </si>
  <si>
    <t>BUDGET AUTISMO</t>
  </si>
  <si>
    <t>CAPACITA'</t>
  </si>
  <si>
    <t>CAPILLARIZZAZIONE</t>
  </si>
  <si>
    <t>%</t>
  </si>
  <si>
    <t>ENTE GIURIDICO</t>
  </si>
  <si>
    <t>FATTURATO MEDIO</t>
  </si>
  <si>
    <t>BUDGET FATTURATO</t>
  </si>
  <si>
    <t>% FATTURATO</t>
  </si>
  <si>
    <t>% CAPACITA'</t>
  </si>
  <si>
    <t>BUDGET CAPACITA'</t>
  </si>
  <si>
    <t>SASSARI</t>
  </si>
  <si>
    <t xml:space="preserve">OPERA GESU’ NAZARENO </t>
  </si>
  <si>
    <t>OPERA GESU' NAZARENO S.R.L.</t>
  </si>
  <si>
    <t>AUTISMO RESIDENZIALE</t>
  </si>
  <si>
    <t>AUTISMO SEMIRESIDENZIALE</t>
  </si>
  <si>
    <t>CAGLIARI</t>
  </si>
  <si>
    <t xml:space="preserve">A18 ONLUS </t>
  </si>
  <si>
    <t>A 18 ONLUS</t>
  </si>
  <si>
    <t>INDICE ABITANTI</t>
  </si>
  <si>
    <t>STRUTTURE STESSO LIVELLO NELL'ASSL</t>
  </si>
  <si>
    <t>STRUTTURE STESSO LIVELLO SARDEGNA</t>
  </si>
  <si>
    <t>INDICE PRESENZA</t>
  </si>
  <si>
    <t>MEDIA INDICI</t>
  </si>
  <si>
    <t>% INDICI</t>
  </si>
  <si>
    <t>BUDGET CAPILLARIZZAZIONE</t>
  </si>
  <si>
    <t>BUDGET 2022</t>
  </si>
  <si>
    <t>% CAPILLARIZZAZIONE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</si>
</sst>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1" xfId="1" applyFont="1" applyBorder="1"/>
    <xf numFmtId="0" fontId="2" fillId="0" borderId="1" xfId="0" applyFont="1" applyBorder="1"/>
    <xf numFmtId="0" fontId="0" fillId="0" borderId="1" xfId="0" applyBorder="1"/>
    <xf numFmtId="9" fontId="0" fillId="0" borderId="1" xfId="2" applyFont="1" applyBorder="1"/>
    <xf numFmtId="43" fontId="0" fillId="0" borderId="1" xfId="0" applyNumberFormat="1" applyBorder="1"/>
    <xf numFmtId="164" fontId="0" fillId="0" borderId="1" xfId="0" applyNumberFormat="1" applyBorder="1"/>
    <xf numFmtId="10" fontId="3" fillId="0" borderId="1" xfId="2" applyNumberFormat="1" applyFont="1" applyBorder="1"/>
    <xf numFmtId="0" fontId="2" fillId="0" borderId="1" xfId="0" applyFont="1" applyBorder="1" applyAlignment="1">
      <alignment wrapText="1"/>
    </xf>
    <xf numFmtId="10" fontId="0" fillId="0" borderId="1" xfId="2" applyNumberFormat="1" applyFont="1" applyBorder="1"/>
    <xf numFmtId="43" fontId="0" fillId="0" borderId="0" xfId="0" applyNumberForma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%20Mocci/Cloud/PIANO%20ACQUISTO%202022/SALUTE%20MENTALE/2022%20SALUTE%20MENTALE_PROVA%20DCA%20AUT%20202203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scod"/>
      <sheetName val="fatturato 2020"/>
      <sheetName val="fatturato 2021"/>
      <sheetName val="stime"/>
      <sheetName val="01 - FATTURATO"/>
      <sheetName val="02 - CAPACITA"/>
      <sheetName val="03_1 - CAPILLARIZZAZIONE"/>
      <sheetName val="03 - CAPILLARIZZAZIONE"/>
      <sheetName val="RESOCONTO STRUTTURE"/>
      <sheetName val="strutture"/>
      <sheetName val="Foglio2"/>
      <sheetName val="00 - BUDGET"/>
      <sheetName val="04 - TOTALE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ASSL</v>
          </cell>
          <cell r="B1" t="str">
            <v>Nome Struttura</v>
          </cell>
          <cell r="C1" t="str">
            <v>ENTE GIURIDICO</v>
          </cell>
          <cell r="D1" t="str">
            <v>livello contrattato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8" sqref="C8"/>
    </sheetView>
  </sheetViews>
  <sheetFormatPr defaultRowHeight="15" x14ac:dyDescent="0.25"/>
  <cols>
    <col min="1" max="1" width="18.85546875" bestFit="1" customWidth="1"/>
    <col min="2" max="2" width="14.7109375" bestFit="1" customWidth="1"/>
    <col min="3" max="3" width="24.85546875" customWidth="1"/>
  </cols>
  <sheetData>
    <row r="1" spans="1:3" x14ac:dyDescent="0.25">
      <c r="A1" s="2" t="s">
        <v>3</v>
      </c>
      <c r="B1" s="1">
        <v>1716929.19</v>
      </c>
    </row>
    <row r="4" spans="1:3" x14ac:dyDescent="0.25">
      <c r="A4" s="2" t="s">
        <v>1</v>
      </c>
      <c r="B4" s="2" t="s">
        <v>6</v>
      </c>
      <c r="C4" s="2" t="s">
        <v>0</v>
      </c>
    </row>
    <row r="5" spans="1:3" x14ac:dyDescent="0.25">
      <c r="A5" s="2" t="s">
        <v>2</v>
      </c>
      <c r="B5" s="4">
        <v>0.7</v>
      </c>
      <c r="C5" s="5">
        <f>B$1*B5</f>
        <v>1201850.433</v>
      </c>
    </row>
    <row r="6" spans="1:3" x14ac:dyDescent="0.25">
      <c r="A6" s="2" t="s">
        <v>4</v>
      </c>
      <c r="B6" s="4">
        <v>0.25</v>
      </c>
      <c r="C6" s="5">
        <f t="shared" ref="C6:C7" si="0">B$1*B6</f>
        <v>429232.29749999999</v>
      </c>
    </row>
    <row r="7" spans="1:3" x14ac:dyDescent="0.25">
      <c r="A7" s="2" t="s">
        <v>5</v>
      </c>
      <c r="B7" s="4">
        <v>0.05</v>
      </c>
      <c r="C7" s="5">
        <f t="shared" si="0"/>
        <v>85846.459499999997</v>
      </c>
    </row>
    <row r="8" spans="1:3" x14ac:dyDescent="0.25">
      <c r="C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O6" sqref="O6"/>
    </sheetView>
  </sheetViews>
  <sheetFormatPr defaultRowHeight="15" x14ac:dyDescent="0.25"/>
  <cols>
    <col min="2" max="2" width="23.85546875" bestFit="1" customWidth="1"/>
    <col min="3" max="3" width="28.5703125" bestFit="1" customWidth="1"/>
    <col min="4" max="4" width="26.7109375" bestFit="1" customWidth="1"/>
    <col min="6" max="6" width="20.140625" customWidth="1"/>
    <col min="7" max="7" width="17.85546875" customWidth="1"/>
    <col min="8" max="8" width="14" customWidth="1"/>
    <col min="11" max="11" width="18.28515625" customWidth="1"/>
  </cols>
  <sheetData>
    <row r="1" spans="1:11" ht="60" x14ac:dyDescent="0.25">
      <c r="A1" s="2" t="str">
        <f>[1]strutture!A1</f>
        <v>ASSL</v>
      </c>
      <c r="B1" s="2" t="str">
        <f>[1]strutture!B1</f>
        <v>Nome Struttura</v>
      </c>
      <c r="C1" s="2" t="str">
        <f>[1]strutture!C1</f>
        <v>ENTE GIURIDICO</v>
      </c>
      <c r="D1" s="2" t="str">
        <f>[1]strutture!D1</f>
        <v>livello contrattato</v>
      </c>
      <c r="E1" s="2" t="s">
        <v>21</v>
      </c>
      <c r="F1" s="8" t="s">
        <v>22</v>
      </c>
      <c r="G1" s="8" t="s">
        <v>23</v>
      </c>
      <c r="H1" s="8" t="s">
        <v>24</v>
      </c>
      <c r="I1" s="8" t="s">
        <v>25</v>
      </c>
      <c r="J1" s="8" t="s">
        <v>26</v>
      </c>
      <c r="K1" s="8" t="s">
        <v>27</v>
      </c>
    </row>
    <row r="2" spans="1:11" ht="15.75" x14ac:dyDescent="0.25">
      <c r="A2" s="3" t="s">
        <v>13</v>
      </c>
      <c r="B2" s="3" t="s">
        <v>14</v>
      </c>
      <c r="C2" s="3" t="s">
        <v>15</v>
      </c>
      <c r="D2" s="3" t="s">
        <v>16</v>
      </c>
      <c r="E2" s="3">
        <v>0.20067494987560092</v>
      </c>
      <c r="F2" s="3">
        <v>1</v>
      </c>
      <c r="G2" s="3">
        <v>2</v>
      </c>
      <c r="H2" s="3">
        <f t="shared" ref="H2:H5" si="0">IF(1-(F2/G2)=0,1,1-(F2/G2))</f>
        <v>0.5</v>
      </c>
      <c r="I2" s="6">
        <f t="shared" ref="I2:I5" si="1">AVERAGE(H2,E2)</f>
        <v>0.35033747493780043</v>
      </c>
      <c r="J2" s="7">
        <f>I2/SUM(I$2:I$5)</f>
        <v>0.22696832844670367</v>
      </c>
      <c r="K2" s="1">
        <f>BUDGET!C$7*J2</f>
        <v>19484.427415782644</v>
      </c>
    </row>
    <row r="3" spans="1:11" ht="15.75" x14ac:dyDescent="0.25">
      <c r="A3" s="3" t="s">
        <v>13</v>
      </c>
      <c r="B3" s="3" t="s">
        <v>14</v>
      </c>
      <c r="C3" s="3" t="s">
        <v>15</v>
      </c>
      <c r="D3" s="3" t="s">
        <v>17</v>
      </c>
      <c r="E3" s="3">
        <v>0.20067494987560092</v>
      </c>
      <c r="F3" s="3">
        <v>1</v>
      </c>
      <c r="G3" s="3">
        <v>2</v>
      </c>
      <c r="H3" s="3">
        <f t="shared" si="0"/>
        <v>0.5</v>
      </c>
      <c r="I3" s="6">
        <f t="shared" si="1"/>
        <v>0.35033747493780043</v>
      </c>
      <c r="J3" s="7">
        <f t="shared" ref="J3:J5" si="2">I3/SUM(I$2:I$5)</f>
        <v>0.22696832844670367</v>
      </c>
      <c r="K3" s="1">
        <f>BUDGET!C$7*J3</f>
        <v>19484.427415782644</v>
      </c>
    </row>
    <row r="4" spans="1:11" ht="15.75" x14ac:dyDescent="0.25">
      <c r="A4" s="3" t="s">
        <v>18</v>
      </c>
      <c r="B4" s="3" t="s">
        <v>19</v>
      </c>
      <c r="C4" s="3" t="s">
        <v>20</v>
      </c>
      <c r="D4" s="3" t="s">
        <v>16</v>
      </c>
      <c r="E4" s="3">
        <v>0.34287730402429117</v>
      </c>
      <c r="F4" s="3">
        <v>1</v>
      </c>
      <c r="G4" s="3">
        <v>2</v>
      </c>
      <c r="H4" s="3">
        <f t="shared" si="0"/>
        <v>0.5</v>
      </c>
      <c r="I4" s="6">
        <f t="shared" si="1"/>
        <v>0.42143865201214559</v>
      </c>
      <c r="J4" s="7">
        <f t="shared" si="2"/>
        <v>0.27303167155329633</v>
      </c>
      <c r="K4" s="1">
        <f>BUDGET!C$7*J4</f>
        <v>23438.802334217355</v>
      </c>
    </row>
    <row r="5" spans="1:11" ht="15.75" x14ac:dyDescent="0.25">
      <c r="A5" s="3" t="s">
        <v>18</v>
      </c>
      <c r="B5" s="3" t="s">
        <v>19</v>
      </c>
      <c r="C5" s="3" t="s">
        <v>20</v>
      </c>
      <c r="D5" s="3" t="s">
        <v>17</v>
      </c>
      <c r="E5" s="3">
        <v>0.34287730402429117</v>
      </c>
      <c r="F5" s="3">
        <v>1</v>
      </c>
      <c r="G5" s="3">
        <v>2</v>
      </c>
      <c r="H5" s="3">
        <f t="shared" si="0"/>
        <v>0.5</v>
      </c>
      <c r="I5" s="6">
        <f t="shared" si="1"/>
        <v>0.42143865201214559</v>
      </c>
      <c r="J5" s="7">
        <f t="shared" si="2"/>
        <v>0.27303167155329633</v>
      </c>
      <c r="K5" s="1">
        <f>BUDGET!C$7*J5</f>
        <v>23438.802334217355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E12" sqref="E12"/>
    </sheetView>
  </sheetViews>
  <sheetFormatPr defaultRowHeight="15" x14ac:dyDescent="0.25"/>
  <cols>
    <col min="1" max="1" width="28.5703125" bestFit="1" customWidth="1"/>
    <col min="2" max="2" width="18.42578125" bestFit="1" customWidth="1"/>
    <col min="3" max="3" width="13.7109375" bestFit="1" customWidth="1"/>
    <col min="4" max="4" width="19.5703125" bestFit="1" customWidth="1"/>
    <col min="5" max="5" width="14.7109375" bestFit="1" customWidth="1"/>
    <col min="6" max="6" width="12.42578125" bestFit="1" customWidth="1"/>
    <col min="7" max="7" width="18.42578125" bestFit="1" customWidth="1"/>
    <col min="8" max="8" width="20.85546875" bestFit="1" customWidth="1"/>
    <col min="9" max="9" width="26.85546875" bestFit="1" customWidth="1"/>
    <col min="10" max="10" width="14.7109375" bestFit="1" customWidth="1"/>
  </cols>
  <sheetData>
    <row r="1" spans="1:10" x14ac:dyDescent="0.25">
      <c r="A1" s="2" t="s">
        <v>7</v>
      </c>
      <c r="B1" s="2" t="s">
        <v>8</v>
      </c>
      <c r="C1" s="2" t="s">
        <v>10</v>
      </c>
      <c r="D1" s="2" t="s">
        <v>9</v>
      </c>
      <c r="E1" s="2" t="s">
        <v>4</v>
      </c>
      <c r="F1" s="2" t="s">
        <v>11</v>
      </c>
      <c r="G1" s="2" t="s">
        <v>12</v>
      </c>
      <c r="H1" s="2" t="s">
        <v>29</v>
      </c>
      <c r="I1" s="2" t="s">
        <v>27</v>
      </c>
      <c r="J1" s="2" t="s">
        <v>28</v>
      </c>
    </row>
    <row r="2" spans="1:10" x14ac:dyDescent="0.25">
      <c r="A2" s="3" t="s">
        <v>15</v>
      </c>
      <c r="B2" s="1">
        <v>552769.68500000006</v>
      </c>
      <c r="C2" s="9">
        <f>B2/SUM(B$2:B$3)</f>
        <v>0.53785930793395087</v>
      </c>
      <c r="D2" s="5">
        <f>BUDGET!C$5*C2</f>
        <v>646426.44213349919</v>
      </c>
      <c r="E2" s="1">
        <v>1027919.4</v>
      </c>
      <c r="F2" s="9">
        <f>E2/SUM(E$2:E$3)</f>
        <v>0.35921786617187168</v>
      </c>
      <c r="G2" s="5">
        <f>BUDGET!C$6*F2</f>
        <v>154187.91</v>
      </c>
      <c r="H2" s="9">
        <f>SUMIF(CAPILLARIZZAZIONE!C$2:C$5,AUTISMO!A2,CAPILLARIZZAZIONE!J$2:J$5)</f>
        <v>0.45393665689340734</v>
      </c>
      <c r="I2" s="1">
        <f>BUDGET!C$7*H2</f>
        <v>38968.854831565288</v>
      </c>
      <c r="J2" s="5">
        <f>D2+G2+I2</f>
        <v>839583.20696506451</v>
      </c>
    </row>
    <row r="3" spans="1:10" x14ac:dyDescent="0.25">
      <c r="A3" s="3" t="s">
        <v>20</v>
      </c>
      <c r="B3" s="1">
        <v>474952.02</v>
      </c>
      <c r="C3" s="9">
        <f>B3/SUM(B$2:B$3)</f>
        <v>0.46214069206604913</v>
      </c>
      <c r="D3" s="5">
        <f>BUDGET!C$5*C3</f>
        <v>555423.99086650077</v>
      </c>
      <c r="E3" s="1">
        <v>1833629.25</v>
      </c>
      <c r="F3" s="9">
        <f>E3/SUM(E$2:E$3)</f>
        <v>0.64078213382812832</v>
      </c>
      <c r="G3" s="5">
        <f>BUDGET!C$6*F3</f>
        <v>275044.38749999995</v>
      </c>
      <c r="H3" s="9">
        <f>SUMIF(CAPILLARIZZAZIONE!C$2:C$5,AUTISMO!A3,CAPILLARIZZAZIONE!J$2:J$5)</f>
        <v>0.54606334310659266</v>
      </c>
      <c r="I3" s="1">
        <f>BUDGET!C$7*H3</f>
        <v>46877.604668434709</v>
      </c>
      <c r="J3" s="5">
        <f>D3+G3+I3</f>
        <v>877345.98303493543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BUDGET</vt:lpstr>
      <vt:lpstr>CAPILLARIZZAZIONE</vt:lpstr>
      <vt:lpstr>AUTISMO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Mocci</dc:creator>
  <cp:lastModifiedBy>Diego</cp:lastModifiedBy>
  <dcterms:created xsi:type="dcterms:W3CDTF">2022-03-30T20:34:19Z</dcterms:created>
  <dcterms:modified xsi:type="dcterms:W3CDTF">2022-05-19T10:28:59Z</dcterms:modified>
</cp:coreProperties>
</file>